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aterfall" sheetId="1" state="visible" r:id="rId1"/>
  </sheets>
  <definedNames/>
  <calcPr calcId="124519" fullCalcOnLoad="1" iterateCount="100" iterateDelta="0.001"/>
</workbook>
</file>

<file path=xl/styles.xml><?xml version="1.0" encoding="utf-8"?>
<styleSheet xmlns="http://schemas.openxmlformats.org/spreadsheetml/2006/main">
  <numFmts count="5">
    <numFmt numFmtId="164" formatCode="$#,##0;($#,##0);&quot;-&quot;"/>
    <numFmt numFmtId="165" formatCode="#,##0;(#,##0);&quot;-&quot;"/>
    <numFmt numFmtId="166" formatCode="0.0&quot;x&quot;;(0.0&quot;x&quot;);&quot;-&quot;"/>
    <numFmt numFmtId="167" formatCode="0.0%;(0.0%);&quot;-&quot;"/>
    <numFmt numFmtId="168" formatCode="$#,##0.0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color rgb="00FFFFFF"/>
      <sz val="12"/>
    </font>
    <font>
      <name val="Arial"/>
      <b val="1"/>
      <color rgb="00000000"/>
      <sz val="11"/>
    </font>
    <font>
      <name val="Arial"/>
      <b val="1"/>
      <color rgb="000000FF"/>
      <sz val="11"/>
    </font>
    <font>
      <name val="Arial"/>
      <b val="1"/>
      <color rgb="00FFFFFF"/>
      <sz val="12"/>
    </font>
    <font>
      <name val="Arial"/>
      <b val="1"/>
      <color rgb="00000000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color rgb="00595959"/>
      <sz val="9"/>
    </font>
    <font>
      <name val="Arial"/>
      <b val="1"/>
      <color rgb="00FFFFFF"/>
      <sz val="11"/>
    </font>
  </fonts>
  <fills count="9">
    <fill>
      <patternFill/>
    </fill>
    <fill>
      <patternFill patternType="gray125"/>
    </fill>
    <fill>
      <patternFill patternType="solid">
        <fgColor rgb="001F4981"/>
      </patternFill>
    </fill>
    <fill>
      <patternFill patternType="solid">
        <fgColor rgb="002E75B6"/>
      </patternFill>
    </fill>
    <fill>
      <patternFill patternType="solid">
        <fgColor rgb="00FFFF00"/>
      </patternFill>
    </fill>
    <fill>
      <patternFill patternType="solid">
        <fgColor rgb="00F2F2F2"/>
      </patternFill>
    </fill>
    <fill>
      <patternFill patternType="solid">
        <fgColor rgb="00BDD7EE"/>
      </patternFill>
    </fill>
    <fill>
      <patternFill patternType="solid">
        <fgColor rgb="00FFFFFF"/>
      </patternFill>
    </fill>
    <fill>
      <patternFill patternType="solid">
        <fgColor rgb="007F7F7F"/>
      </patternFill>
    </fill>
  </fills>
  <borders count="10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/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  <border>
      <left style="thin">
        <color rgb="00BFBFBF"/>
      </left>
      <right style="thin">
        <color rgb="00BFBFBF"/>
      </right>
      <top style="thin">
        <color rgb="00BFBFBF"/>
      </top>
    </border>
    <border>
      <left style="thin">
        <color rgb="00BFBFBF"/>
      </left>
      <right style="thin">
        <color rgb="00BFBFBF"/>
      </right>
    </border>
    <border>
      <left style="thin">
        <color rgb="00BFBFBF"/>
      </left>
      <right style="thin">
        <color rgb="00BFBFBF"/>
      </right>
      <bottom style="thin">
        <color rgb="00BFBFBF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164" fontId="4" fillId="4" borderId="0" applyAlignment="1" pivotButton="0" quotePrefix="0" xfId="0">
      <alignment horizontal="right" vertical="center"/>
    </xf>
    <xf numFmtId="0" fontId="3" fillId="5" borderId="0" applyAlignment="1" pivotButton="0" quotePrefix="0" xfId="0">
      <alignment horizontal="left" vertical="center" wrapText="1"/>
    </xf>
    <xf numFmtId="164" fontId="3" fillId="5" borderId="0" applyAlignment="1" pivotButton="0" quotePrefix="0" xfId="0">
      <alignment horizontal="right" vertical="center"/>
    </xf>
    <xf numFmtId="0" fontId="5" fillId="2" borderId="0" applyAlignment="1" pivotButton="0" quotePrefix="0" xfId="0">
      <alignment horizontal="left" vertical="center" indent="1"/>
    </xf>
    <xf numFmtId="0" fontId="6" fillId="6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164" fontId="7" fillId="4" borderId="1" applyAlignment="1" pivotButton="0" quotePrefix="0" xfId="0">
      <alignment horizontal="right" vertical="center"/>
    </xf>
    <xf numFmtId="164" fontId="8" fillId="5" borderId="1" applyAlignment="1" pivotButton="0" quotePrefix="0" xfId="0">
      <alignment horizontal="right" vertical="center"/>
    </xf>
    <xf numFmtId="0" fontId="0" fillId="0" borderId="2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5" borderId="1" pivotButton="0" quotePrefix="0" xfId="0"/>
    <xf numFmtId="164" fontId="6" fillId="5" borderId="1" applyAlignment="1" pivotButton="0" quotePrefix="0" xfId="0">
      <alignment horizontal="right" vertical="center"/>
    </xf>
    <xf numFmtId="0" fontId="0" fillId="5" borderId="1" pivotButton="0" quotePrefix="0" xfId="0"/>
    <xf numFmtId="0" fontId="4" fillId="4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165" fontId="7" fillId="4" borderId="1" applyAlignment="1" pivotButton="0" quotePrefix="0" xfId="0">
      <alignment horizontal="right" vertical="center"/>
    </xf>
    <xf numFmtId="166" fontId="7" fillId="4" borderId="1" applyAlignment="1" pivotButton="0" quotePrefix="0" xfId="0">
      <alignment horizontal="right" vertical="center"/>
    </xf>
    <xf numFmtId="164" fontId="8" fillId="7" borderId="1" applyAlignment="1" pivotButton="0" quotePrefix="0" xfId="0">
      <alignment horizontal="right" vertical="center"/>
    </xf>
    <xf numFmtId="167" fontId="4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center" vertical="center" wrapText="1"/>
    </xf>
    <xf numFmtId="168" fontId="8" fillId="5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168" fontId="7" fillId="4" borderId="1" applyAlignment="1" pivotButton="0" quotePrefix="0" xfId="0">
      <alignment horizontal="right" vertical="center"/>
    </xf>
    <xf numFmtId="165" fontId="6" fillId="5" borderId="1" applyAlignment="1" pivotButton="0" quotePrefix="0" xfId="0">
      <alignment horizontal="right" vertical="center"/>
    </xf>
    <xf numFmtId="168" fontId="6" fillId="5" borderId="1" applyAlignment="1" pivotButton="0" quotePrefix="0" xfId="0">
      <alignment horizontal="right" vertical="center"/>
    </xf>
    <xf numFmtId="0" fontId="10" fillId="8" borderId="0" applyAlignment="1" pivotButton="0" quotePrefix="0" xfId="0">
      <alignment horizontal="left" vertical="center" indent="1"/>
    </xf>
    <xf numFmtId="0" fontId="8" fillId="5" borderId="1" applyAlignment="1" pivotButton="0" quotePrefix="0" xfId="0">
      <alignment horizontal="left" vertical="center" wrapText="1"/>
    </xf>
    <xf numFmtId="165" fontId="8" fillId="5" borderId="1" applyAlignment="1" pivotButton="0" quotePrefix="0" xfId="0">
      <alignment horizontal="right" vertical="center"/>
    </xf>
    <xf numFmtId="0" fontId="8" fillId="7" borderId="1" applyAlignment="1" pivotButton="0" quotePrefix="0" xfId="0">
      <alignment horizontal="left" vertical="center" wrapText="1"/>
    </xf>
    <xf numFmtId="165" fontId="8" fillId="7" borderId="1" applyAlignment="1" pivotButton="0" quotePrefix="0" xfId="0">
      <alignment horizontal="right" vertical="center"/>
    </xf>
    <xf numFmtId="0" fontId="0" fillId="7" borderId="1" pivotButton="0" quotePrefix="0" xfId="0"/>
    <xf numFmtId="167" fontId="8" fillId="5" borderId="1" applyAlignment="1" pivotButton="0" quotePrefix="0" xfId="0">
      <alignment horizontal="right" vertical="center"/>
    </xf>
    <xf numFmtId="167" fontId="8" fillId="7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1" applyAlignment="1" pivotButton="0" quotePrefix="0" xfId="0">
      <alignment horizontal="left" vertical="center" indent="1"/>
    </xf>
    <xf numFmtId="164" fontId="5" fillId="2" borderId="1" applyAlignment="1" pivotButton="0" quotePrefix="0" xfId="0">
      <alignment horizontal="right" vertical="center"/>
    </xf>
    <xf numFmtId="167" fontId="5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6" fillId="6" borderId="1" applyAlignment="1" pivotButton="0" quotePrefix="0" xfId="0">
      <alignment horizontal="left" vertical="center" wrapText="1"/>
    </xf>
    <xf numFmtId="0" fontId="0" fillId="6" borderId="1" pivotButton="0" quotePrefix="0" xfId="0"/>
    <xf numFmtId="0" fontId="3" fillId="6" borderId="1" applyAlignment="1" pivotButton="0" quotePrefix="0" xfId="0">
      <alignment horizontal="center" vertical="center" wrapText="1"/>
    </xf>
    <xf numFmtId="164" fontId="6" fillId="6" borderId="1" applyAlignment="1" pivotButton="0" quotePrefix="0" xfId="0">
      <alignment horizontal="right" vertical="center"/>
    </xf>
    <xf numFmtId="0" fontId="9" fillId="6" borderId="1" applyAlignment="1" pivotButton="0" quotePrefix="0" xfId="0">
      <alignment horizontal="left" vertical="center" wrapText="1"/>
    </xf>
    <xf numFmtId="0" fontId="8" fillId="5" borderId="7" applyAlignment="1" pivotButton="0" quotePrefix="0" xfId="0">
      <alignment horizontal="left" vertical="center" wrapText="1"/>
    </xf>
    <xf numFmtId="0" fontId="8" fillId="7" borderId="8" applyAlignment="1" pivotButton="0" quotePrefix="0" xfId="0">
      <alignment horizontal="left" vertical="center" wrapText="1"/>
    </xf>
    <xf numFmtId="0" fontId="8" fillId="5" borderId="8" applyAlignment="1" pivotButton="0" quotePrefix="0" xfId="0">
      <alignment horizontal="left" vertical="center" wrapText="1"/>
    </xf>
    <xf numFmtId="0" fontId="8" fillId="7" borderId="9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18" customWidth="1" min="4" max="4"/>
    <col width="18" customWidth="1" min="5" max="5"/>
    <col width="20" customWidth="1" min="6" max="6"/>
    <col width="18" customWidth="1" min="7" max="7"/>
  </cols>
  <sheetData>
    <row r="1" ht="34" customHeight="1">
      <c r="A1" s="1" t="inlineStr">
        <is>
          <t>LIQUIDATION WATERFALL CALCULATOR</t>
        </is>
      </c>
    </row>
    <row r="2" ht="22" customHeight="1">
      <c r="A2" s="2" t="inlineStr">
        <is>
          <t>All-Cash Deal — Basic Framework</t>
        </is>
      </c>
    </row>
    <row r="3" ht="10" customHeight="1"/>
    <row r="4">
      <c r="A4" s="3" t="inlineStr">
        <is>
          <t>Total Deal Proceeds ($)</t>
        </is>
      </c>
      <c r="B4" s="4" t="n">
        <v>50000000</v>
      </c>
    </row>
    <row r="5">
      <c r="A5" s="3" t="inlineStr">
        <is>
          <t>Transaction Expenses ($)</t>
        </is>
      </c>
      <c r="B5" s="4" t="n">
        <v>1500000</v>
      </c>
    </row>
    <row r="6">
      <c r="A6" s="5" t="inlineStr">
        <is>
          <t>Net Proceeds Available ($)</t>
        </is>
      </c>
      <c r="B6" s="6">
        <f>B4-B5</f>
        <v/>
      </c>
    </row>
    <row r="7" ht="8" customHeight="1"/>
    <row r="8" ht="20" customHeight="1">
      <c r="A8" s="7" t="inlineStr">
        <is>
          <t>DEBT  (Paid First — Senior to All Equity)</t>
        </is>
      </c>
    </row>
    <row r="9" ht="28" customHeight="1">
      <c r="A9" s="8" t="inlineStr">
        <is>
          <t>Creditor Name</t>
        </is>
      </c>
      <c r="B9" s="8" t="inlineStr">
        <is>
          <t>Type</t>
        </is>
      </c>
      <c r="C9" s="8" t="inlineStr">
        <is>
          <t>Amount Outstanding ($)</t>
        </is>
      </c>
      <c r="D9" s="8" t="inlineStr">
        <is>
          <t>Amount Paid ($)</t>
        </is>
      </c>
      <c r="E9" s="8" t="inlineStr">
        <is>
          <t>Remaining Pool ($)</t>
        </is>
      </c>
      <c r="F9" s="8" t="inlineStr"/>
      <c r="G9" s="8" t="inlineStr"/>
    </row>
    <row r="10" ht="18" customHeight="1">
      <c r="A10" s="9" t="inlineStr">
        <is>
          <t>Silicon Valley Bank</t>
        </is>
      </c>
      <c r="B10" s="9" t="inlineStr">
        <is>
          <t>Venture Debt</t>
        </is>
      </c>
      <c r="C10" s="10" t="n">
        <v>2000000</v>
      </c>
      <c r="D10" s="11">
        <f>MIN(C10,B6)</f>
        <v/>
      </c>
      <c r="E10" s="11">
        <f>B6-D10</f>
        <v/>
      </c>
      <c r="F10" s="12" t="n"/>
      <c r="G10" s="12" t="n"/>
    </row>
    <row r="11" ht="18" customHeight="1">
      <c r="A11" s="9" t="inlineStr"/>
      <c r="B11" s="9" t="inlineStr"/>
      <c r="C11" s="10" t="inlineStr"/>
      <c r="D11" s="11">
        <f>MIN(C11,E10)</f>
        <v/>
      </c>
      <c r="E11" s="11">
        <f>E10-D11</f>
        <v/>
      </c>
      <c r="F11" s="12" t="n"/>
      <c r="G11" s="12" t="n"/>
    </row>
    <row r="12" ht="6" customHeight="1"/>
    <row r="13">
      <c r="A13" s="13" t="inlineStr">
        <is>
          <t>Total Debt</t>
        </is>
      </c>
      <c r="B13" s="14" t="n"/>
      <c r="C13" s="15">
        <f>SUM(C10:C11)</f>
        <v/>
      </c>
      <c r="D13" s="15">
        <f>SUM(D10:D11)</f>
        <v/>
      </c>
      <c r="E13" s="15">
        <f>E11</f>
        <v/>
      </c>
      <c r="F13" s="16" t="n"/>
      <c r="G13" s="16" t="n"/>
    </row>
    <row r="14" ht="8" customHeight="1"/>
    <row r="15" ht="20" customHeight="1">
      <c r="A15" s="7" t="inlineStr">
        <is>
          <t>PREFERRED SHAREHOLDERS  (Seniority: Series C &gt; B &gt; A &gt; Seed)</t>
        </is>
      </c>
    </row>
    <row r="16">
      <c r="A16" s="3" t="inlineStr">
        <is>
          <t>Participating Preferred?</t>
        </is>
      </c>
      <c r="B16" s="17" t="inlineStr">
        <is>
          <t>NO</t>
        </is>
      </c>
      <c r="C16" s="18" t="inlineStr">
        <is>
          <t>← YES = preference + pro-rata participation in remaining pool   |   NO = preference OR convert, whichever is higher (non-participating)</t>
        </is>
      </c>
    </row>
    <row r="17" ht="28" customHeight="1">
      <c r="A17" s="8" t="inlineStr">
        <is>
          <t>Investor / Series</t>
        </is>
      </c>
      <c r="B17" s="8" t="inlineStr">
        <is>
          <t>Shares</t>
        </is>
      </c>
      <c r="C17" s="8" t="inlineStr">
        <is>
          <t>Amount Invested ($)</t>
        </is>
      </c>
      <c r="D17" s="8" t="inlineStr">
        <is>
          <t>Liq. Multiple</t>
        </is>
      </c>
      <c r="E17" s="8" t="inlineStr">
        <is>
          <t>Preference Amount ($)</t>
        </is>
      </c>
      <c r="F17" s="8" t="inlineStr">
        <is>
          <t>Preference Paid ($)</t>
        </is>
      </c>
      <c r="G17" s="8" t="inlineStr">
        <is>
          <t>Remaining Pool ($)</t>
        </is>
      </c>
    </row>
    <row r="18" ht="18" customHeight="1">
      <c r="A18" s="9" t="inlineStr">
        <is>
          <t>Series C</t>
        </is>
      </c>
      <c r="B18" s="19" t="inlineStr"/>
      <c r="C18" s="10" t="inlineStr"/>
      <c r="D18" s="20" t="n">
        <v>1</v>
      </c>
      <c r="E18" s="11">
        <f>IF(C18="",0,C18*D18)</f>
        <v/>
      </c>
      <c r="F18" s="11">
        <f>MIN(E18,E13)</f>
        <v/>
      </c>
      <c r="G18" s="11">
        <f>E13-F18</f>
        <v/>
      </c>
    </row>
    <row r="19" ht="18" customHeight="1">
      <c r="A19" s="9" t="inlineStr">
        <is>
          <t>Series B</t>
        </is>
      </c>
      <c r="B19" s="19" t="inlineStr"/>
      <c r="C19" s="10" t="inlineStr"/>
      <c r="D19" s="20" t="n">
        <v>1</v>
      </c>
      <c r="E19" s="21">
        <f>IF(C19="",0,C19*D19)</f>
        <v/>
      </c>
      <c r="F19" s="21">
        <f>MIN(E19,E18)</f>
        <v/>
      </c>
      <c r="G19" s="21">
        <f>E18-F19</f>
        <v/>
      </c>
    </row>
    <row r="20" ht="18" customHeight="1">
      <c r="A20" s="9" t="inlineStr">
        <is>
          <t>Series A</t>
        </is>
      </c>
      <c r="B20" s="19" t="n">
        <v>10000000</v>
      </c>
      <c r="C20" s="10" t="n">
        <v>10000000</v>
      </c>
      <c r="D20" s="20" t="n">
        <v>1</v>
      </c>
      <c r="E20" s="11">
        <f>IF(C20="",0,C20*D20)</f>
        <v/>
      </c>
      <c r="F20" s="11">
        <f>MIN(E20,E19)</f>
        <v/>
      </c>
      <c r="G20" s="11">
        <f>E19-F20</f>
        <v/>
      </c>
    </row>
    <row r="21" ht="18" customHeight="1">
      <c r="A21" s="9" t="inlineStr">
        <is>
          <t>Series Seed</t>
        </is>
      </c>
      <c r="B21" s="19" t="n">
        <v>10000000</v>
      </c>
      <c r="C21" s="10" t="n">
        <v>5000000</v>
      </c>
      <c r="D21" s="20" t="n">
        <v>1</v>
      </c>
      <c r="E21" s="21">
        <f>IF(C21="",0,C21*D21)</f>
        <v/>
      </c>
      <c r="F21" s="21">
        <f>MIN(E21,E20)</f>
        <v/>
      </c>
      <c r="G21" s="21">
        <f>E20-F21</f>
        <v/>
      </c>
    </row>
    <row r="22" ht="6" customHeight="1"/>
    <row r="23">
      <c r="A23" s="13" t="inlineStr">
        <is>
          <t>Total Preferred Preferences</t>
        </is>
      </c>
      <c r="B23" s="14" t="n"/>
      <c r="C23" s="15">
        <f>SUM(C18:C21)</f>
        <v/>
      </c>
      <c r="D23" s="16" t="n"/>
      <c r="E23" s="15">
        <f>SUM(E18:E21)</f>
        <v/>
      </c>
      <c r="F23" s="15">
        <f>SUM(F18:F21)</f>
        <v/>
      </c>
      <c r="G23" s="15">
        <f>G21</f>
        <v/>
      </c>
    </row>
    <row r="24" ht="6" customHeight="1"/>
    <row r="25" ht="28" customHeight="1">
      <c r="A25" s="18" t="inlineStr">
        <is>
          <t>NOTE: If Participating Preferred (B16=YES), preferred holders also participate pro-rata in the remaining pool after preferences, alongside common shareholders.</t>
        </is>
      </c>
    </row>
    <row r="26" ht="8" customHeight="1"/>
    <row r="27" ht="20" customHeight="1">
      <c r="A27" s="7" t="inlineStr">
        <is>
          <t>MANAGEMENT CARVE-OUT</t>
        </is>
      </c>
    </row>
    <row r="28">
      <c r="A28" s="3" t="inlineStr">
        <is>
          <t>Carve-Out Pool (%)</t>
        </is>
      </c>
      <c r="B28" s="22" t="n">
        <v>0.05</v>
      </c>
    </row>
    <row r="29">
      <c r="A29" s="5" t="inlineStr">
        <is>
          <t>Carve-Out Amount ($)</t>
        </is>
      </c>
      <c r="B29" s="6">
        <f>B28*B6</f>
        <v/>
      </c>
    </row>
    <row r="30" ht="24" customHeight="1">
      <c r="A30" s="18" t="inlineStr">
        <is>
          <t>Note: The carve-out is funded from the common pool (reduces proceeds available to common shareholders). Only applies when Participating Preferred = NO.</t>
        </is>
      </c>
    </row>
    <row r="31" ht="8" customHeight="1"/>
    <row r="32" ht="20" customHeight="1">
      <c r="A32" s="7" t="inlineStr">
        <is>
          <t>COMMON SHAREHOLDERS</t>
        </is>
      </c>
    </row>
    <row r="33" ht="28" customHeight="1">
      <c r="A33" s="8" t="inlineStr">
        <is>
          <t>Holder</t>
        </is>
      </c>
      <c r="B33" s="8" t="inlineStr">
        <is>
          <t>Shares / Options</t>
        </is>
      </c>
      <c r="C33" s="8" t="inlineStr">
        <is>
          <t>Exercise Price ($)</t>
        </is>
      </c>
      <c r="D33" s="8" t="inlineStr">
        <is>
          <t>Amount Received ($)</t>
        </is>
      </c>
      <c r="E33" s="8" t="inlineStr">
        <is>
          <t>Per-Share Value ($)</t>
        </is>
      </c>
      <c r="F33" s="8" t="inlineStr">
        <is>
          <t>Notes</t>
        </is>
      </c>
      <c r="G33" s="8" t="inlineStr"/>
    </row>
    <row r="34" ht="18" customHeight="1">
      <c r="A34" s="9" t="inlineStr">
        <is>
          <t>Founders</t>
        </is>
      </c>
      <c r="B34" s="19" t="n">
        <v>9000000</v>
      </c>
      <c r="C34" s="23" t="inlineStr">
        <is>
          <t>N/A</t>
        </is>
      </c>
      <c r="D34" s="11">
        <f>B34*B40</f>
        <v/>
      </c>
      <c r="E34" s="24">
        <f>B40</f>
        <v/>
      </c>
      <c r="F34" s="25" t="inlineStr">
        <is>
          <t>Founders' common shares</t>
        </is>
      </c>
      <c r="G34" s="26" t="n"/>
    </row>
    <row r="35" ht="18" customHeight="1">
      <c r="A35" s="9" t="inlineStr">
        <is>
          <t>Employee Common Stock</t>
        </is>
      </c>
      <c r="B35" s="19" t="n">
        <v>5000000</v>
      </c>
      <c r="C35" s="23" t="inlineStr">
        <is>
          <t>N/A</t>
        </is>
      </c>
      <c r="D35" s="11">
        <f>B35*B40</f>
        <v/>
      </c>
      <c r="E35" s="24">
        <f>B40</f>
        <v/>
      </c>
      <c r="F35" s="25" t="inlineStr">
        <is>
          <t>Employee common shares</t>
        </is>
      </c>
      <c r="G35" s="26" t="n"/>
    </row>
    <row r="36" ht="18" customHeight="1">
      <c r="A36" s="9" t="inlineStr">
        <is>
          <t>Vested Options</t>
        </is>
      </c>
      <c r="B36" s="19" t="n">
        <v>3000000</v>
      </c>
      <c r="C36" s="27" t="n">
        <v>1.5</v>
      </c>
      <c r="D36" s="11">
        <f>MAX(0,B40-C36)*B36</f>
        <v/>
      </c>
      <c r="E36" s="24">
        <f>MAX(0,B40-C36)</f>
        <v/>
      </c>
      <c r="F36" s="25" t="inlineStr">
        <is>
          <t>Net spread per option; options with exercise price &gt; deal price receive $0</t>
        </is>
      </c>
    </row>
    <row r="37" ht="8" customHeight="1"/>
    <row r="38">
      <c r="A38" s="13" t="inlineStr">
        <is>
          <t>Total Common Shares (fully-diluted, in-the-money options only)</t>
        </is>
      </c>
      <c r="B38" s="28">
        <f>B34+B35+IF(B40&gt;C36,B36,0)</f>
        <v/>
      </c>
      <c r="C38" s="16" t="n"/>
      <c r="D38" s="16" t="n"/>
      <c r="E38" s="16" t="n"/>
      <c r="F38" s="16" t="n"/>
      <c r="G38" s="16" t="n"/>
    </row>
    <row r="39">
      <c r="A39" s="13" t="inlineStr">
        <is>
          <t>Pool Available to Common ($)</t>
        </is>
      </c>
      <c r="B39" s="15">
        <f>IF(B16="YES",G23,G23-B29)</f>
        <v/>
      </c>
      <c r="C39" s="16" t="n"/>
      <c r="D39" s="16" t="n"/>
      <c r="E39" s="16" t="n"/>
      <c r="F39" s="16" t="n"/>
      <c r="G39" s="16" t="n"/>
    </row>
    <row r="40">
      <c r="A40" s="13" t="inlineStr">
        <is>
          <t>Per-Share Value — Common ($)</t>
        </is>
      </c>
      <c r="B40" s="29">
        <f>IFERROR(IF(B16="YES",B39/(B38+B18+B19+B20+B21),IF(B38=0,0,B39/B38)),0)</f>
        <v/>
      </c>
      <c r="C40" s="16" t="n"/>
      <c r="D40" s="16" t="n"/>
      <c r="E40" s="16" t="n"/>
      <c r="F40" s="16" t="n"/>
      <c r="G40" s="16" t="n"/>
    </row>
    <row r="41" ht="8" customHeight="1"/>
    <row r="42">
      <c r="A42" s="13" t="inlineStr">
        <is>
          <t>Total Common &amp; Options</t>
        </is>
      </c>
      <c r="B42" s="28">
        <f>B38</f>
        <v/>
      </c>
      <c r="C42" s="16" t="n"/>
      <c r="D42" s="15">
        <f>D34+D35+D36</f>
        <v/>
      </c>
      <c r="E42" s="16" t="n"/>
      <c r="F42" s="16" t="n"/>
      <c r="G42" s="16" t="n"/>
    </row>
    <row r="43" ht="8" customHeight="1"/>
    <row r="44" ht="20" customHeight="1">
      <c r="A44" s="30" t="inlineStr">
        <is>
          <t>PARTICIPATING PREFERRED UPLIFT  (only when B16 = YES)</t>
        </is>
      </c>
    </row>
    <row r="45" ht="28" customHeight="1">
      <c r="A45" s="8" t="inlineStr">
        <is>
          <t>Investor / Series</t>
        </is>
      </c>
      <c r="B45" s="8" t="inlineStr">
        <is>
          <t>Shares (as-converted)</t>
        </is>
      </c>
      <c r="C45" s="8" t="inlineStr">
        <is>
          <t>Participation Uplift ($)</t>
        </is>
      </c>
      <c r="D45" s="8" t="inlineStr"/>
      <c r="E45" s="8" t="inlineStr"/>
      <c r="F45" s="8" t="inlineStr"/>
      <c r="G45" s="8" t="inlineStr"/>
    </row>
    <row r="46" ht="16" customHeight="1">
      <c r="A46" s="31" t="inlineStr">
        <is>
          <t>Series C</t>
        </is>
      </c>
      <c r="B46" s="32">
        <f>B18</f>
        <v/>
      </c>
      <c r="C46" s="11">
        <f>IF(B16="YES",B18*B40,0)</f>
        <v/>
      </c>
      <c r="D46" s="16" t="n"/>
      <c r="E46" s="16" t="n"/>
      <c r="F46" s="16" t="n"/>
      <c r="G46" s="16" t="n"/>
    </row>
    <row r="47" ht="16" customHeight="1">
      <c r="A47" s="33" t="inlineStr">
        <is>
          <t>Series B</t>
        </is>
      </c>
      <c r="B47" s="34">
        <f>B19</f>
        <v/>
      </c>
      <c r="C47" s="21">
        <f>IF(B16="YES",B19*B40,0)</f>
        <v/>
      </c>
      <c r="D47" s="35" t="n"/>
      <c r="E47" s="35" t="n"/>
      <c r="F47" s="35" t="n"/>
      <c r="G47" s="35" t="n"/>
    </row>
    <row r="48" ht="16" customHeight="1">
      <c r="A48" s="31" t="inlineStr">
        <is>
          <t>Series A</t>
        </is>
      </c>
      <c r="B48" s="32">
        <f>B20</f>
        <v/>
      </c>
      <c r="C48" s="11">
        <f>IF(B16="YES",B20*B40,0)</f>
        <v/>
      </c>
      <c r="D48" s="16" t="n"/>
      <c r="E48" s="16" t="n"/>
      <c r="F48" s="16" t="n"/>
      <c r="G48" s="16" t="n"/>
    </row>
    <row r="49" ht="16" customHeight="1">
      <c r="A49" s="33" t="inlineStr">
        <is>
          <t>Series Seed</t>
        </is>
      </c>
      <c r="B49" s="34">
        <f>B21</f>
        <v/>
      </c>
      <c r="C49" s="21">
        <f>IF(B16="YES",B21*B40,0)</f>
        <v/>
      </c>
      <c r="D49" s="35" t="n"/>
      <c r="E49" s="35" t="n"/>
      <c r="F49" s="35" t="n"/>
      <c r="G49" s="35" t="n"/>
    </row>
    <row r="50" ht="18" customHeight="1">
      <c r="A50" s="13" t="inlineStr">
        <is>
          <t>Total Participating Preferred Uplift</t>
        </is>
      </c>
      <c r="B50" s="16" t="n"/>
      <c r="C50" s="15">
        <f>SUM(C46:C49)</f>
        <v/>
      </c>
      <c r="D50" s="16" t="n"/>
      <c r="E50" s="16" t="n"/>
      <c r="F50" s="16" t="n"/>
      <c r="G50" s="16" t="n"/>
    </row>
    <row r="51" ht="8" customHeight="1"/>
    <row r="52" ht="20" customHeight="1">
      <c r="A52" s="7" t="inlineStr">
        <is>
          <t>SUMMARY — WHO GETS PAID WHAT</t>
        </is>
      </c>
    </row>
    <row r="53" ht="28" customHeight="1">
      <c r="A53" s="8" t="inlineStr">
        <is>
          <t>Recipient</t>
        </is>
      </c>
      <c r="B53" s="8" t="inlineStr">
        <is>
          <t>Amount Received ($)</t>
        </is>
      </c>
      <c r="C53" s="8" t="inlineStr">
        <is>
          <t>% of Net Proceeds</t>
        </is>
      </c>
      <c r="D53" s="8" t="inlineStr">
        <is>
          <t>% of Total Deal</t>
        </is>
      </c>
      <c r="E53" s="8" t="inlineStr"/>
      <c r="F53" s="8" t="inlineStr"/>
      <c r="G53" s="8" t="inlineStr"/>
    </row>
    <row r="54" ht="16" customHeight="1">
      <c r="A54" s="31" t="inlineStr">
        <is>
          <t>Debt (Total)</t>
        </is>
      </c>
      <c r="B54" s="11">
        <f>D13</f>
        <v/>
      </c>
      <c r="C54" s="36">
        <f>IFERROR(B54/B6,0)</f>
        <v/>
      </c>
      <c r="D54" s="36">
        <f>IFERROR(B54/B4,0)</f>
        <v/>
      </c>
      <c r="E54" s="16" t="n"/>
      <c r="F54" s="16" t="n"/>
      <c r="G54" s="16" t="n"/>
    </row>
    <row r="55" ht="16" customHeight="1">
      <c r="A55" s="33" t="inlineStr">
        <is>
          <t>Series C — Preference</t>
        </is>
      </c>
      <c r="B55" s="21">
        <f>F18</f>
        <v/>
      </c>
      <c r="C55" s="37">
        <f>IFERROR(B55/B6,0)</f>
        <v/>
      </c>
      <c r="D55" s="37">
        <f>IFERROR(B55/B4,0)</f>
        <v/>
      </c>
      <c r="E55" s="35" t="n"/>
      <c r="F55" s="35" t="n"/>
      <c r="G55" s="35" t="n"/>
    </row>
    <row r="56" ht="16" customHeight="1">
      <c r="A56" s="31" t="inlineStr">
        <is>
          <t>Series B — Preference</t>
        </is>
      </c>
      <c r="B56" s="11">
        <f>F19</f>
        <v/>
      </c>
      <c r="C56" s="36">
        <f>IFERROR(B56/B6,0)</f>
        <v/>
      </c>
      <c r="D56" s="36">
        <f>IFERROR(B56/B4,0)</f>
        <v/>
      </c>
      <c r="E56" s="16" t="n"/>
      <c r="F56" s="16" t="n"/>
      <c r="G56" s="16" t="n"/>
    </row>
    <row r="57" ht="16" customHeight="1">
      <c r="A57" s="33" t="inlineStr">
        <is>
          <t>Series A — Preference</t>
        </is>
      </c>
      <c r="B57" s="21">
        <f>F20</f>
        <v/>
      </c>
      <c r="C57" s="37">
        <f>IFERROR(B57/B6,0)</f>
        <v/>
      </c>
      <c r="D57" s="37">
        <f>IFERROR(B57/B4,0)</f>
        <v/>
      </c>
      <c r="E57" s="35" t="n"/>
      <c r="F57" s="35" t="n"/>
      <c r="G57" s="35" t="n"/>
    </row>
    <row r="58" ht="16" customHeight="1">
      <c r="A58" s="31" t="inlineStr">
        <is>
          <t>Series Seed — Preference</t>
        </is>
      </c>
      <c r="B58" s="11">
        <f>F21</f>
        <v/>
      </c>
      <c r="C58" s="36">
        <f>IFERROR(B58/B6,0)</f>
        <v/>
      </c>
      <c r="D58" s="36">
        <f>IFERROR(B58/B4,0)</f>
        <v/>
      </c>
      <c r="E58" s="16" t="n"/>
      <c r="F58" s="16" t="n"/>
      <c r="G58" s="16" t="n"/>
    </row>
    <row r="59" ht="16" customHeight="1">
      <c r="A59" s="33" t="inlineStr">
        <is>
          <t>Mgmt Carve-Out (non-participating)</t>
        </is>
      </c>
      <c r="B59" s="21">
        <f>IF(B16="NO",B29,0)</f>
        <v/>
      </c>
      <c r="C59" s="37">
        <f>IFERROR(B59/B6,0)</f>
        <v/>
      </c>
      <c r="D59" s="37">
        <f>IFERROR(B59/B4,0)</f>
        <v/>
      </c>
      <c r="E59" s="35" t="n"/>
      <c r="F59" s="35" t="n"/>
      <c r="G59" s="35" t="n"/>
    </row>
    <row r="60" ht="16" customHeight="1">
      <c r="A60" s="31" t="inlineStr">
        <is>
          <t>Founders</t>
        </is>
      </c>
      <c r="B60" s="11">
        <f>D34</f>
        <v/>
      </c>
      <c r="C60" s="36">
        <f>IFERROR(B60/B6,0)</f>
        <v/>
      </c>
      <c r="D60" s="36">
        <f>IFERROR(B60/B4,0)</f>
        <v/>
      </c>
      <c r="E60" s="16" t="n"/>
      <c r="F60" s="16" t="n"/>
      <c r="G60" s="16" t="n"/>
    </row>
    <row r="61" ht="16" customHeight="1">
      <c r="A61" s="33" t="inlineStr">
        <is>
          <t>Employee Common</t>
        </is>
      </c>
      <c r="B61" s="21">
        <f>D35</f>
        <v/>
      </c>
      <c r="C61" s="37">
        <f>IFERROR(B61/B6,0)</f>
        <v/>
      </c>
      <c r="D61" s="37">
        <f>IFERROR(B61/B4,0)</f>
        <v/>
      </c>
      <c r="E61" s="35" t="n"/>
      <c r="F61" s="35" t="n"/>
      <c r="G61" s="35" t="n"/>
    </row>
    <row r="62" ht="16" customHeight="1">
      <c r="A62" s="31" t="inlineStr">
        <is>
          <t>Vested Options (net spread)</t>
        </is>
      </c>
      <c r="B62" s="11">
        <f>D36</f>
        <v/>
      </c>
      <c r="C62" s="36">
        <f>IFERROR(B62/B6,0)</f>
        <v/>
      </c>
      <c r="D62" s="36">
        <f>IFERROR(B62/B4,0)</f>
        <v/>
      </c>
      <c r="E62" s="16" t="n"/>
      <c r="F62" s="16" t="n"/>
      <c r="G62" s="16" t="n"/>
    </row>
    <row r="63" ht="16" customHeight="1">
      <c r="A63" s="33" t="inlineStr">
        <is>
          <t>Participating Preferred Uplift</t>
        </is>
      </c>
      <c r="B63" s="21">
        <f>C50</f>
        <v/>
      </c>
      <c r="C63" s="37">
        <f>IFERROR(B63/B6,0)</f>
        <v/>
      </c>
      <c r="D63" s="37">
        <f>IFERROR(B63/B4,0)</f>
        <v/>
      </c>
      <c r="E63" s="35" t="n"/>
      <c r="F63" s="35" t="n"/>
      <c r="G63" s="35" t="n"/>
    </row>
    <row r="64" ht="16" customHeight="1">
      <c r="A64" s="31" t="inlineStr">
        <is>
          <t>Option Exercise Proceeds (implicit)</t>
        </is>
      </c>
      <c r="B64" s="11">
        <f>IF(B40&gt;C36,B36*C36,0)</f>
        <v/>
      </c>
      <c r="C64" s="36">
        <f>IFERROR(B64/B6,0)</f>
        <v/>
      </c>
      <c r="D64" s="36">
        <f>IFERROR(B64/B4,0)</f>
        <v/>
      </c>
      <c r="E64" s="38" t="inlineStr">
        <is>
          <t>Implicit "payment" from net-settled options = N × exercise_price. Included for full reconciliation.</t>
        </is>
      </c>
      <c r="F64" s="39" t="n"/>
      <c r="G64" s="40" t="n"/>
    </row>
    <row r="65" ht="22" customHeight="1">
      <c r="A65" s="41" t="inlineStr">
        <is>
          <t>GRAND TOTAL (= Net Proceeds)</t>
        </is>
      </c>
      <c r="B65" s="42">
        <f>SUM(B54:B64)</f>
        <v/>
      </c>
      <c r="C65" s="43">
        <f>IFERROR(B65/B6,0)</f>
        <v/>
      </c>
      <c r="D65" s="43">
        <f>IFERROR(B65/B4,0)</f>
        <v/>
      </c>
      <c r="E65" s="44" t="n"/>
      <c r="F65" s="44" t="n"/>
      <c r="G65" s="44" t="n"/>
    </row>
    <row r="66" ht="18" customHeight="1">
      <c r="A66" s="45" t="inlineStr">
        <is>
          <t>Reconciliation Check</t>
        </is>
      </c>
      <c r="B66" s="46" t="n"/>
      <c r="C66" s="47">
        <f>IF(ABS(B65-B6)&lt;1,"BALANCED","CHECK")</f>
        <v/>
      </c>
      <c r="D66" s="48">
        <f>B65-B6</f>
        <v/>
      </c>
      <c r="E66" s="49" t="inlineStr">
        <is>
          <t>Difference vs. Net Proceeds. Should be $0 when model is complete.</t>
        </is>
      </c>
    </row>
    <row r="67" ht="10" customHeight="1"/>
    <row r="68" ht="20" customHeight="1">
      <c r="A68" s="7" t="inlineStr">
        <is>
          <t>IMPORTANT NOTES &amp; DISCLAIMERS</t>
        </is>
      </c>
    </row>
    <row r="69" ht="30" customHeight="1">
      <c r="A69" s="50" t="inlineStr">
        <is>
          <t>1.  This tool assumes an all-cash deal with standard liquidation preferences.</t>
        </is>
      </c>
    </row>
    <row r="70" ht="30" customHeight="1">
      <c r="A70" s="51" t="inlineStr">
        <is>
          <t>2.  Unvested options are NOT included. Treatment of unvested grants varies — they are often rolled over into acquirer equity and require separate analysis.</t>
        </is>
      </c>
    </row>
    <row r="71" ht="30" customHeight="1">
      <c r="A71" s="52" t="inlineStr">
        <is>
          <t>3.  This tool does not account for: (a) preferred shareholders with contractual limitations on escrow contribution obligations; (b) effects of escrow, holdback provisions, or earnout structures, which can significantly reduce actual cash received by common shareholders; (c) drag-along mechanics; (d) 280G golden parachute tax considerations.</t>
        </is>
      </c>
    </row>
    <row r="72" ht="30" customHeight="1">
      <c r="A72" s="51" t="inlineStr">
        <is>
          <t>4.  Most real M&amp;A liquidation waterfalls are significantly more complex than this basic framework. For specific situations, consult legal counsel with financial and accounting fluency.</t>
        </is>
      </c>
    </row>
    <row r="73" ht="30" customHeight="1">
      <c r="A73" s="52" t="inlineStr">
        <is>
          <t>5.  Yellow cells are user inputs (blue text). All other cells contain formulas that recalculate automatically.</t>
        </is>
      </c>
    </row>
    <row r="74" ht="30" customHeight="1">
      <c r="A74" s="53" t="inlineStr">
        <is>
          <t>6.  Options are treated as net-settled: each option holder receives MAX(0, per-share-value − exercise-price) per option. The implicit exercise proceeds appear as a separate reconciliation line in the Summary to ensure the Grand Total equals Net Proceeds.</t>
        </is>
      </c>
    </row>
  </sheetData>
  <mergeCells count="21">
    <mergeCell ref="A32:G32"/>
    <mergeCell ref="A8:G8"/>
    <mergeCell ref="A72:G72"/>
    <mergeCell ref="A52:G52"/>
    <mergeCell ref="A68:G68"/>
    <mergeCell ref="A44:G44"/>
    <mergeCell ref="C16:G16"/>
    <mergeCell ref="A30:G30"/>
    <mergeCell ref="F36:G36"/>
    <mergeCell ref="A15:G15"/>
    <mergeCell ref="A73:G73"/>
    <mergeCell ref="A1:G1"/>
    <mergeCell ref="E66:G66"/>
    <mergeCell ref="A70:G70"/>
    <mergeCell ref="A69:G69"/>
    <mergeCell ref="A25:G25"/>
    <mergeCell ref="A74:G74"/>
    <mergeCell ref="A27:G27"/>
    <mergeCell ref="A2:G2"/>
    <mergeCell ref="E64:G64"/>
    <mergeCell ref="A71:G71"/>
  </mergeCells>
  <dataValidations count="1">
    <dataValidation sqref="B16" showDropDown="0" showInputMessage="0" showErrorMessage="0" allowBlank="0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2026-05-20T17:58:27Z</dcterms:created>
  <dcterms:modified xsi:type="dcterms:W3CDTF">2026-05-20T17:58:27Z</dcterms:modified>
</cp:coreProperties>
</file>